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filicky\appdata\local\bentley\projectwise\workingdir\ohiodot-pw.bentley.com_ohiodot-pw-02\nichole.filicky@dot.ohio.gov\d1163369\"/>
    </mc:Choice>
  </mc:AlternateContent>
  <xr:revisionPtr revIDLastSave="0" documentId="13_ncr:1_{466287E9-C46D-4C0A-8731-D5AB6019278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TB-45" sheetId="1" r:id="rId1"/>
    <sheet name="ATB-193" sheetId="4" r:id="rId2"/>
    <sheet name="TRU-193" sheetId="5" r:id="rId3"/>
    <sheet name="Sheet2" sheetId="2" r:id="rId4"/>
    <sheet name="Sheet3" sheetId="3" r:id="rId5"/>
  </sheets>
  <definedNames>
    <definedName name="_xlnm.Print_Area" localSheetId="1">'ATB-193'!$A$1:$E$36</definedName>
    <definedName name="_xlnm.Print_Area" localSheetId="0">'ATB-45'!$A$1:$E$36</definedName>
    <definedName name="_xlnm.Print_Area" localSheetId="2">'TRU-193'!$A$1:$E$36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  <c r="D4" i="4"/>
  <c r="D4" i="5"/>
  <c r="D27" i="4" l="1"/>
  <c r="D21" i="4"/>
  <c r="D19" i="4"/>
  <c r="D31" i="5"/>
  <c r="D27" i="5"/>
  <c r="D23" i="5"/>
  <c r="D29" i="5" s="1"/>
  <c r="D21" i="5"/>
  <c r="D19" i="5"/>
  <c r="D17" i="5"/>
  <c r="D15" i="5"/>
  <c r="A13" i="5"/>
  <c r="I7" i="5"/>
  <c r="D31" i="4"/>
  <c r="D23" i="4"/>
  <c r="D29" i="4" s="1"/>
  <c r="D17" i="4"/>
  <c r="D15" i="4"/>
  <c r="D31" i="1"/>
  <c r="D15" i="1"/>
  <c r="D23" i="1"/>
  <c r="D29" i="1" s="1"/>
  <c r="D25" i="4" l="1"/>
  <c r="D27" i="1"/>
  <c r="D17" i="1"/>
  <c r="D25" i="1"/>
  <c r="I7" i="4"/>
  <c r="A13" i="4"/>
  <c r="D25" i="5"/>
  <c r="I7" i="1"/>
  <c r="D19" i="1"/>
  <c r="A13" i="1"/>
  <c r="D21" i="1"/>
</calcChain>
</file>

<file path=xl/sharedStrings.xml><?xml version="1.0" encoding="utf-8"?>
<sst xmlns="http://schemas.openxmlformats.org/spreadsheetml/2006/main" count="144" uniqueCount="39">
  <si>
    <t>Soil Analysis Test</t>
  </si>
  <si>
    <t>Topsoil</t>
  </si>
  <si>
    <t>Each</t>
  </si>
  <si>
    <t>Cu. Yd.</t>
  </si>
  <si>
    <t>Seeding and Mulching</t>
  </si>
  <si>
    <t>Sq. Yd.</t>
  </si>
  <si>
    <t>Repair Seeding and Mulching</t>
  </si>
  <si>
    <t>Inter-seeding</t>
  </si>
  <si>
    <t>Commercial Fertilizer</t>
  </si>
  <si>
    <t>Ton</t>
  </si>
  <si>
    <t>Lime</t>
  </si>
  <si>
    <t>Acre</t>
  </si>
  <si>
    <t>Water</t>
  </si>
  <si>
    <t>M. Gal.</t>
  </si>
  <si>
    <t>Mowing</t>
  </si>
  <si>
    <t>M. Sq. Ft.</t>
  </si>
  <si>
    <t>Seeding and Mulching Quantities</t>
  </si>
  <si>
    <t>Permanent Seeding and Mulching Area</t>
  </si>
  <si>
    <t>Is Soil Analysis specified?</t>
  </si>
  <si>
    <t>Y/N</t>
  </si>
  <si>
    <t>Is Topsoil specified?*</t>
  </si>
  <si>
    <t>Is Inter-seeding provided?</t>
  </si>
  <si>
    <t>Number of construction seasons expected**</t>
  </si>
  <si>
    <t xml:space="preserve">NOTE: </t>
  </si>
  <si>
    <t>Item Ext.</t>
  </si>
  <si>
    <t>Description</t>
  </si>
  <si>
    <t>Unit</t>
  </si>
  <si>
    <t>00100</t>
  </si>
  <si>
    <t>00300</t>
  </si>
  <si>
    <t>10000</t>
  </si>
  <si>
    <t>Item***</t>
  </si>
  <si>
    <t>*** Item numbers and Extensions per 2008 CMS</t>
  </si>
  <si>
    <t>Only enter values in yellow highlighted cells.  DO NOT edit any other cells.</t>
  </si>
  <si>
    <t>Total****</t>
  </si>
  <si>
    <t>* Per the Designer Note E101, Topsoil is optional. However, it is recommended, especially for projects involving A4 silty materials, granular embankment or granulat materials due to severe erosion problems</t>
  </si>
  <si>
    <t>** Per the Designer Note E101, Mowing is required for projects expected to last more than one construction season.</t>
  </si>
  <si>
    <t>**** Totals to be carried to the General Notes, Seeding and Mulching Note.</t>
  </si>
  <si>
    <t>Y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</si>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</sst>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10"/>
      <name val="Arial"/>
      <family val="2"/>
    </font>
    <font>
      <sz val="18"/>
      <name val="Arial"/>
      <family val="2"/>
    </font>
    <font>
      <sz val="8"/>
      <name val="Arial"/>
      <family val="2"/>
    </font>
    <font>
      <sz val="12"/>
      <color indexed="10"/>
      <name val="Arial"/>
      <family val="2"/>
    </font>
    <font>
      <b/>
      <sz val="12"/>
      <color indexed="10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quotePrefix="1" applyBorder="1" applyAlignment="1">
      <alignment horizontal="center"/>
    </xf>
    <xf numFmtId="0" fontId="0" fillId="0" borderId="2" xfId="0" quotePrefix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3" borderId="7" xfId="0" applyFill="1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8" fillId="0" borderId="0" xfId="0" applyFont="1"/>
    <xf numFmtId="1" fontId="0" fillId="0" borderId="5" xfId="0" applyNumberFormat="1" applyBorder="1" applyAlignment="1">
      <alignment horizontal="center"/>
    </xf>
    <xf numFmtId="1" fontId="0" fillId="3" borderId="7" xfId="0" applyNumberFormat="1" applyFill="1" applyBorder="1" applyAlignment="1" applyProtection="1">
      <alignment horizontal="center"/>
      <protection locked="0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9" fillId="0" borderId="14" xfId="0" applyFont="1" applyBorder="1" applyAlignment="1">
      <alignment horizontal="center"/>
    </xf>
  </cellXfs>
  <cellStyles count="1">
    <cellStyle name="Normal" xfId="0" builtinId="0"/>
  </cellStyles>
  <dxfs count="3">
    <dxf>
      <font>
        <b/>
        <i val="0"/>
        <color rgb="FFFF0000"/>
      </font>
      <numFmt numFmtId="30" formatCode="@"/>
      <fill>
        <patternFill>
          <bgColor rgb="FFFFC00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numFmt numFmtId="30" formatCode="@"/>
      <fill>
        <patternFill>
          <bgColor rgb="FFFFC00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numFmt numFmtId="30" formatCode="@"/>
      <fill>
        <patternFill>
          <bgColor rgb="FFFFC00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6"/>
  <sheetViews>
    <sheetView tabSelected="1" workbookViewId="0">
      <selection activeCell="J10" sqref="J10"/>
    </sheetView>
  </sheetViews>
  <sheetFormatPr defaultRowHeight="12.75" x14ac:dyDescent="0.2"/>
  <cols>
    <col min="2" max="2" width="9" bestFit="1" customWidth="1"/>
    <col min="3" max="3" width="38.28515625" bestFit="1" customWidth="1"/>
    <col min="4" max="4" width="15.140625" customWidth="1"/>
    <col min="5" max="5" width="9.42578125" bestFit="1" customWidth="1"/>
    <col min="9" max="9" width="0" hidden="1" customWidth="1"/>
  </cols>
  <sheetData>
    <row r="1" spans="1:9" s="1" customFormat="1" ht="23.25" x14ac:dyDescent="0.35">
      <c r="A1" s="28" t="s">
        <v>16</v>
      </c>
      <c r="B1" s="28"/>
      <c r="C1" s="28"/>
      <c r="D1" s="28"/>
      <c r="E1" s="28"/>
    </row>
    <row r="2" spans="1:9" s="1" customFormat="1" ht="23.25" x14ac:dyDescent="0.35">
      <c r="A2" s="2" t="s">
        <v>23</v>
      </c>
      <c r="B2" s="29" t="s">
        <v>32</v>
      </c>
      <c r="C2" s="29"/>
      <c r="D2" s="29"/>
      <c r="E2" s="29"/>
    </row>
    <row r="3" spans="1:9" ht="13.5" thickBot="1" x14ac:dyDescent="0.25"/>
    <row r="4" spans="1:9" ht="13.5" thickBot="1" x14ac:dyDescent="0.25">
      <c r="C4" s="13" t="s">
        <v>17</v>
      </c>
      <c r="D4" s="25">
        <f>(12986-5500)/9</f>
        <v>831.77777777777783</v>
      </c>
      <c r="E4" s="14" t="s">
        <v>5</v>
      </c>
    </row>
    <row r="5" spans="1:9" ht="13.5" thickBot="1" x14ac:dyDescent="0.25">
      <c r="C5" s="15"/>
      <c r="D5" s="22"/>
      <c r="E5" s="16"/>
    </row>
    <row r="6" spans="1:9" ht="13.5" thickBot="1" x14ac:dyDescent="0.25">
      <c r="C6" s="13" t="s">
        <v>18</v>
      </c>
      <c r="D6" s="21" t="s">
        <v>38</v>
      </c>
      <c r="E6" s="14" t="s">
        <v>19</v>
      </c>
    </row>
    <row r="7" spans="1:9" ht="13.5" thickBot="1" x14ac:dyDescent="0.25">
      <c r="C7" s="15"/>
      <c r="D7" s="22"/>
      <c r="E7" s="16"/>
      <c r="I7">
        <f>IF(OR(D4=0,D6=0,D8=0,D10=0,D12=0),1,M7)</f>
        <v>0</v>
      </c>
    </row>
    <row r="8" spans="1:9" ht="13.5" thickBot="1" x14ac:dyDescent="0.25">
      <c r="C8" s="13" t="s">
        <v>20</v>
      </c>
      <c r="D8" s="21" t="s">
        <v>37</v>
      </c>
      <c r="E8" s="14" t="s">
        <v>19</v>
      </c>
    </row>
    <row r="9" spans="1:9" ht="13.5" thickBot="1" x14ac:dyDescent="0.25">
      <c r="C9" s="15"/>
      <c r="D9" s="22"/>
      <c r="E9" s="16"/>
    </row>
    <row r="10" spans="1:9" ht="13.5" thickBot="1" x14ac:dyDescent="0.25">
      <c r="C10" s="13" t="s">
        <v>21</v>
      </c>
      <c r="D10" s="21" t="s">
        <v>38</v>
      </c>
      <c r="E10" s="14" t="s">
        <v>19</v>
      </c>
    </row>
    <row r="11" spans="1:9" ht="13.5" thickBot="1" x14ac:dyDescent="0.25">
      <c r="C11" s="15"/>
      <c r="D11" s="22"/>
      <c r="E11" s="16"/>
    </row>
    <row r="12" spans="1:9" ht="13.5" thickBot="1" x14ac:dyDescent="0.25">
      <c r="C12" s="13" t="s">
        <v>22</v>
      </c>
      <c r="D12" s="21">
        <v>1</v>
      </c>
      <c r="E12" s="14" t="s">
        <v>2</v>
      </c>
    </row>
    <row r="13" spans="1:9" ht="13.5" thickBot="1" x14ac:dyDescent="0.25">
      <c r="A13" s="30" t="str">
        <f>IF(OR(D12=0,D10=0,D8=0,D6=0,D4=0),"*************FILL IN ALL VALUES IN YELLOW BOXES ABOVE!!!!!!!!!!!!!!!**********"," ")</f>
        <v xml:space="preserve"> </v>
      </c>
      <c r="B13" s="30"/>
      <c r="C13" s="30"/>
      <c r="D13" s="30"/>
      <c r="E13" s="30"/>
    </row>
    <row r="14" spans="1:9" ht="13.5" thickBot="1" x14ac:dyDescent="0.25">
      <c r="A14" s="11" t="s">
        <v>30</v>
      </c>
      <c r="B14" s="11" t="s">
        <v>24</v>
      </c>
      <c r="C14" s="11" t="s">
        <v>25</v>
      </c>
      <c r="D14" s="12" t="s">
        <v>33</v>
      </c>
      <c r="E14" s="11" t="s">
        <v>26</v>
      </c>
      <c r="I14" s="23" t="s">
        <v>37</v>
      </c>
    </row>
    <row r="15" spans="1:9" x14ac:dyDescent="0.2">
      <c r="A15" s="3">
        <v>659</v>
      </c>
      <c r="B15" s="6" t="s">
        <v>27</v>
      </c>
      <c r="C15" s="3" t="s">
        <v>0</v>
      </c>
      <c r="D15" s="8">
        <f>IF(D6="Y",(IF(D17&gt;0,IF((ROUNDUP(D17/10000,0)&gt;=2),ROUNDUP(D17/10000,0),2),IF((ROUNDUP(D4/48400,0)&gt;=2),ROUNDUP(D4/48400,0),2))),0)</f>
        <v>0</v>
      </c>
      <c r="E15" s="3" t="s">
        <v>2</v>
      </c>
      <c r="I15" s="23" t="s">
        <v>38</v>
      </c>
    </row>
    <row r="16" spans="1:9" x14ac:dyDescent="0.2">
      <c r="A16" s="17"/>
      <c r="B16" s="17"/>
      <c r="C16" s="17"/>
      <c r="D16" s="18"/>
      <c r="E16" s="17"/>
    </row>
    <row r="17" spans="1:5" x14ac:dyDescent="0.2">
      <c r="A17" s="4">
        <v>659</v>
      </c>
      <c r="B17" s="7" t="s">
        <v>28</v>
      </c>
      <c r="C17" s="4" t="s">
        <v>1</v>
      </c>
      <c r="D17" s="9">
        <f>IF(D8="Y",ROUND(D4*111/1000,0),0)</f>
        <v>92</v>
      </c>
      <c r="E17" s="4" t="s">
        <v>3</v>
      </c>
    </row>
    <row r="18" spans="1:5" x14ac:dyDescent="0.2">
      <c r="A18" s="19"/>
      <c r="B18" s="19"/>
      <c r="C18" s="19"/>
      <c r="D18" s="20"/>
      <c r="E18" s="19"/>
    </row>
    <row r="19" spans="1:5" x14ac:dyDescent="0.2">
      <c r="A19" s="4">
        <v>659</v>
      </c>
      <c r="B19" s="7" t="s">
        <v>29</v>
      </c>
      <c r="C19" s="4" t="s">
        <v>4</v>
      </c>
      <c r="D19" s="24">
        <f>D4</f>
        <v>831.77777777777783</v>
      </c>
      <c r="E19" s="4" t="s">
        <v>5</v>
      </c>
    </row>
    <row r="20" spans="1:5" x14ac:dyDescent="0.2">
      <c r="A20" s="19"/>
      <c r="B20" s="19"/>
      <c r="C20" s="19"/>
      <c r="D20" s="20"/>
      <c r="E20" s="19"/>
    </row>
    <row r="21" spans="1:5" x14ac:dyDescent="0.2">
      <c r="A21" s="4">
        <v>659</v>
      </c>
      <c r="B21" s="4">
        <v>14000</v>
      </c>
      <c r="C21" s="4" t="s">
        <v>6</v>
      </c>
      <c r="D21" s="9">
        <f>ROUND(0.05*D4,0)</f>
        <v>42</v>
      </c>
      <c r="E21" s="4" t="s">
        <v>5</v>
      </c>
    </row>
    <row r="22" spans="1:5" x14ac:dyDescent="0.2">
      <c r="A22" s="19"/>
      <c r="B22" s="19"/>
      <c r="C22" s="19"/>
      <c r="D22" s="20"/>
      <c r="E22" s="19"/>
    </row>
    <row r="23" spans="1:5" x14ac:dyDescent="0.2">
      <c r="A23" s="4">
        <v>659</v>
      </c>
      <c r="B23" s="4">
        <v>15000</v>
      </c>
      <c r="C23" s="4" t="s">
        <v>7</v>
      </c>
      <c r="D23" s="9">
        <f>IF(D10="Y",ROUND(0.05*D4,0),0)</f>
        <v>0</v>
      </c>
      <c r="E23" s="4" t="s">
        <v>5</v>
      </c>
    </row>
    <row r="24" spans="1:5" x14ac:dyDescent="0.2">
      <c r="A24" s="19"/>
      <c r="B24" s="19"/>
      <c r="C24" s="19"/>
      <c r="D24" s="20"/>
      <c r="E24" s="19"/>
    </row>
    <row r="25" spans="1:5" x14ac:dyDescent="0.2">
      <c r="A25" s="4">
        <v>659</v>
      </c>
      <c r="B25" s="4">
        <v>20000</v>
      </c>
      <c r="C25" s="4" t="s">
        <v>8</v>
      </c>
      <c r="D25" s="9">
        <f>ROUND(((D4/7410)+(D23/11110)),2)</f>
        <v>0.11</v>
      </c>
      <c r="E25" s="4" t="s">
        <v>9</v>
      </c>
    </row>
    <row r="26" spans="1:5" x14ac:dyDescent="0.2">
      <c r="A26" s="19"/>
      <c r="B26" s="19"/>
      <c r="C26" s="19"/>
      <c r="D26" s="20"/>
      <c r="E26" s="19"/>
    </row>
    <row r="27" spans="1:5" x14ac:dyDescent="0.2">
      <c r="A27" s="4">
        <v>659</v>
      </c>
      <c r="B27" s="4">
        <v>31000</v>
      </c>
      <c r="C27" s="4" t="s">
        <v>10</v>
      </c>
      <c r="D27" s="9">
        <f>ROUND(D4/4840,2)</f>
        <v>0.17</v>
      </c>
      <c r="E27" s="4" t="s">
        <v>11</v>
      </c>
    </row>
    <row r="28" spans="1:5" x14ac:dyDescent="0.2">
      <c r="A28" s="19"/>
      <c r="B28" s="19"/>
      <c r="C28" s="19"/>
      <c r="D28" s="20"/>
      <c r="E28" s="19"/>
    </row>
    <row r="29" spans="1:5" x14ac:dyDescent="0.2">
      <c r="A29" s="4">
        <v>659</v>
      </c>
      <c r="B29" s="4">
        <v>35000</v>
      </c>
      <c r="C29" s="4" t="s">
        <v>12</v>
      </c>
      <c r="D29" s="9">
        <f>ROUND(((2*D4*0.0027)+(D23*0.0027)),0)</f>
        <v>4</v>
      </c>
      <c r="E29" s="4" t="s">
        <v>13</v>
      </c>
    </row>
    <row r="30" spans="1:5" x14ac:dyDescent="0.2">
      <c r="A30" s="19"/>
      <c r="B30" s="19"/>
      <c r="C30" s="19"/>
      <c r="D30" s="20"/>
      <c r="E30" s="19"/>
    </row>
    <row r="31" spans="1:5" ht="13.5" thickBot="1" x14ac:dyDescent="0.25">
      <c r="A31" s="5">
        <v>659</v>
      </c>
      <c r="B31" s="5">
        <v>40000</v>
      </c>
      <c r="C31" s="5" t="s">
        <v>14</v>
      </c>
      <c r="D31" s="10">
        <f>IF(D12&gt;1,ROUND(0.009*0.25*D4,0),0)</f>
        <v>0</v>
      </c>
      <c r="E31" s="5" t="s">
        <v>15</v>
      </c>
    </row>
    <row r="33" spans="1:5" ht="25.5" customHeight="1" x14ac:dyDescent="0.2">
      <c r="A33" s="26" t="s">
        <v>34</v>
      </c>
      <c r="B33" s="26"/>
      <c r="C33" s="26"/>
      <c r="D33" s="26"/>
      <c r="E33" s="26"/>
    </row>
    <row r="34" spans="1:5" ht="25.5" customHeight="1" x14ac:dyDescent="0.2">
      <c r="A34" s="26" t="s">
        <v>35</v>
      </c>
      <c r="B34" s="26"/>
      <c r="C34" s="26"/>
      <c r="D34" s="26"/>
      <c r="E34" s="26"/>
    </row>
    <row r="35" spans="1:5" x14ac:dyDescent="0.2">
      <c r="A35" s="26" t="s">
        <v>31</v>
      </c>
      <c r="B35" s="26"/>
      <c r="C35" s="26"/>
      <c r="D35" s="26"/>
      <c r="E35" s="26"/>
    </row>
    <row r="36" spans="1:5" x14ac:dyDescent="0.2">
      <c r="A36" s="27" t="s">
        <v>36</v>
      </c>
      <c r="B36" s="27"/>
      <c r="C36" s="27"/>
      <c r="D36" s="27"/>
      <c r="E36" s="27"/>
    </row>
  </sheetData>
  <mergeCells count="7">
    <mergeCell ref="A35:E35"/>
    <mergeCell ref="A36:E36"/>
    <mergeCell ref="A1:E1"/>
    <mergeCell ref="B2:E2"/>
    <mergeCell ref="A33:E33"/>
    <mergeCell ref="A34:E34"/>
    <mergeCell ref="A13:E13"/>
  </mergeCells>
  <phoneticPr fontId="3" type="noConversion"/>
  <conditionalFormatting sqref="A13">
    <cfRule type="expression" dxfId="2" priority="1" stopIfTrue="1">
      <formula>$I$7&gt;0</formula>
    </cfRule>
  </conditionalFormatting>
  <dataValidations disablePrompts="1" count="1">
    <dataValidation type="list" allowBlank="1" showInputMessage="1" showErrorMessage="1" sqref="D6 D8 D10" xr:uid="{00000000-0002-0000-0000-000000000000}">
      <formula1>$I$13:$I$15</formula1>
    </dataValidation>
  </dataValidations>
  <pageMargins left="0.75" right="0.75" top="1" bottom="1" header="0.5" footer="0.5"/>
  <pageSetup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6"/>
  <sheetViews>
    <sheetView workbookViewId="0">
      <selection activeCell="D4" sqref="D4"/>
    </sheetView>
  </sheetViews>
  <sheetFormatPr defaultRowHeight="12.75" x14ac:dyDescent="0.2"/>
  <cols>
    <col min="2" max="2" width="9" bestFit="1" customWidth="1"/>
    <col min="3" max="3" width="38.28515625" bestFit="1" customWidth="1"/>
    <col min="4" max="4" width="15.140625" customWidth="1"/>
    <col min="5" max="5" width="9.42578125" bestFit="1" customWidth="1"/>
    <col min="9" max="9" width="0" hidden="1" customWidth="1"/>
  </cols>
  <sheetData>
    <row r="1" spans="1:9" s="1" customFormat="1" ht="23.25" x14ac:dyDescent="0.35">
      <c r="A1" s="28" t="s">
        <v>16</v>
      </c>
      <c r="B1" s="28"/>
      <c r="C1" s="28"/>
      <c r="D1" s="28"/>
      <c r="E1" s="28"/>
    </row>
    <row r="2" spans="1:9" s="1" customFormat="1" ht="23.25" x14ac:dyDescent="0.35">
      <c r="A2" s="2" t="s">
        <v>23</v>
      </c>
      <c r="B2" s="29" t="s">
        <v>32</v>
      </c>
      <c r="C2" s="29"/>
      <c r="D2" s="29"/>
      <c r="E2" s="29"/>
    </row>
    <row r="3" spans="1:9" ht="13.5" thickBot="1" x14ac:dyDescent="0.25"/>
    <row r="4" spans="1:9" ht="13.5" thickBot="1" x14ac:dyDescent="0.25">
      <c r="C4" s="13" t="s">
        <v>17</v>
      </c>
      <c r="D4" s="25">
        <f>(7235-3841)/9</f>
        <v>377.11111111111109</v>
      </c>
      <c r="E4" s="14" t="s">
        <v>5</v>
      </c>
    </row>
    <row r="5" spans="1:9" ht="13.5" thickBot="1" x14ac:dyDescent="0.25">
      <c r="C5" s="15"/>
      <c r="D5" s="22"/>
      <c r="E5" s="16"/>
    </row>
    <row r="6" spans="1:9" ht="13.5" thickBot="1" x14ac:dyDescent="0.25">
      <c r="C6" s="13" t="s">
        <v>18</v>
      </c>
      <c r="D6" s="21" t="s">
        <v>38</v>
      </c>
      <c r="E6" s="14" t="s">
        <v>19</v>
      </c>
    </row>
    <row r="7" spans="1:9" ht="13.5" thickBot="1" x14ac:dyDescent="0.25">
      <c r="C7" s="15"/>
      <c r="D7" s="22"/>
      <c r="E7" s="16"/>
      <c r="I7">
        <f>IF(OR(D4=0,D6=0,D8=0,D10=0,D12=0),1,M7)</f>
        <v>0</v>
      </c>
    </row>
    <row r="8" spans="1:9" ht="13.5" thickBot="1" x14ac:dyDescent="0.25">
      <c r="C8" s="13" t="s">
        <v>20</v>
      </c>
      <c r="D8" s="21" t="s">
        <v>37</v>
      </c>
      <c r="E8" s="14" t="s">
        <v>19</v>
      </c>
    </row>
    <row r="9" spans="1:9" ht="13.5" thickBot="1" x14ac:dyDescent="0.25">
      <c r="C9" s="15"/>
      <c r="D9" s="22"/>
      <c r="E9" s="16"/>
    </row>
    <row r="10" spans="1:9" ht="13.5" thickBot="1" x14ac:dyDescent="0.25">
      <c r="C10" s="13" t="s">
        <v>21</v>
      </c>
      <c r="D10" s="21" t="s">
        <v>38</v>
      </c>
      <c r="E10" s="14" t="s">
        <v>19</v>
      </c>
    </row>
    <row r="11" spans="1:9" ht="13.5" thickBot="1" x14ac:dyDescent="0.25">
      <c r="C11" s="15"/>
      <c r="D11" s="22"/>
      <c r="E11" s="16"/>
    </row>
    <row r="12" spans="1:9" ht="13.5" thickBot="1" x14ac:dyDescent="0.25">
      <c r="C12" s="13" t="s">
        <v>22</v>
      </c>
      <c r="D12" s="21">
        <v>1</v>
      </c>
      <c r="E12" s="14" t="s">
        <v>2</v>
      </c>
    </row>
    <row r="13" spans="1:9" ht="13.5" thickBot="1" x14ac:dyDescent="0.25">
      <c r="A13" s="30" t="str">
        <f>IF(OR(D12=0,D10=0,D8=0,D6=0,D4=0),"*************FILL IN ALL VALUES IN YELLOW BOXES ABOVE!!!!!!!!!!!!!!!**********"," ")</f>
        <v xml:space="preserve"> </v>
      </c>
      <c r="B13" s="30"/>
      <c r="C13" s="30"/>
      <c r="D13" s="30"/>
      <c r="E13" s="30"/>
    </row>
    <row r="14" spans="1:9" ht="13.5" thickBot="1" x14ac:dyDescent="0.25">
      <c r="A14" s="11" t="s">
        <v>30</v>
      </c>
      <c r="B14" s="11" t="s">
        <v>24</v>
      </c>
      <c r="C14" s="11" t="s">
        <v>25</v>
      </c>
      <c r="D14" s="12" t="s">
        <v>33</v>
      </c>
      <c r="E14" s="11" t="s">
        <v>26</v>
      </c>
      <c r="I14" s="23" t="s">
        <v>37</v>
      </c>
    </row>
    <row r="15" spans="1:9" x14ac:dyDescent="0.2">
      <c r="A15" s="3">
        <v>659</v>
      </c>
      <c r="B15" s="6" t="s">
        <v>27</v>
      </c>
      <c r="C15" s="3" t="s">
        <v>0</v>
      </c>
      <c r="D15" s="8">
        <f>IF(D6="Y",(IF(D17&gt;0,IF((ROUNDUP(D17/10000,0)&gt;=2),ROUNDUP(D17/10000,0),2),IF((ROUNDUP(D4/48400,0)&gt;=2),ROUNDUP(D4/48400,0),2))),0)</f>
        <v>0</v>
      </c>
      <c r="E15" s="3" t="s">
        <v>2</v>
      </c>
      <c r="I15" s="23" t="s">
        <v>38</v>
      </c>
    </row>
    <row r="16" spans="1:9" x14ac:dyDescent="0.2">
      <c r="A16" s="17"/>
      <c r="B16" s="17"/>
      <c r="C16" s="17"/>
      <c r="D16" s="18"/>
      <c r="E16" s="17"/>
    </row>
    <row r="17" spans="1:5" x14ac:dyDescent="0.2">
      <c r="A17" s="4">
        <v>659</v>
      </c>
      <c r="B17" s="7" t="s">
        <v>28</v>
      </c>
      <c r="C17" s="4" t="s">
        <v>1</v>
      </c>
      <c r="D17" s="9">
        <f>IF(D8="Y",ROUND(D4*111/1000,0),0)</f>
        <v>42</v>
      </c>
      <c r="E17" s="4" t="s">
        <v>3</v>
      </c>
    </row>
    <row r="18" spans="1:5" x14ac:dyDescent="0.2">
      <c r="A18" s="19"/>
      <c r="B18" s="19"/>
      <c r="C18" s="19"/>
      <c r="D18" s="20"/>
      <c r="E18" s="19"/>
    </row>
    <row r="19" spans="1:5" x14ac:dyDescent="0.2">
      <c r="A19" s="4">
        <v>659</v>
      </c>
      <c r="B19" s="7" t="s">
        <v>29</v>
      </c>
      <c r="C19" s="4" t="s">
        <v>4</v>
      </c>
      <c r="D19" s="24">
        <f>D4</f>
        <v>377.11111111111109</v>
      </c>
      <c r="E19" s="4" t="s">
        <v>5</v>
      </c>
    </row>
    <row r="20" spans="1:5" x14ac:dyDescent="0.2">
      <c r="A20" s="19"/>
      <c r="B20" s="19"/>
      <c r="C20" s="19"/>
      <c r="D20" s="20"/>
      <c r="E20" s="19"/>
    </row>
    <row r="21" spans="1:5" x14ac:dyDescent="0.2">
      <c r="A21" s="4">
        <v>659</v>
      </c>
      <c r="B21" s="4">
        <v>14000</v>
      </c>
      <c r="C21" s="4" t="s">
        <v>6</v>
      </c>
      <c r="D21" s="9">
        <f>ROUND(0.05*D4,0)</f>
        <v>19</v>
      </c>
      <c r="E21" s="4" t="s">
        <v>5</v>
      </c>
    </row>
    <row r="22" spans="1:5" x14ac:dyDescent="0.2">
      <c r="A22" s="19"/>
      <c r="B22" s="19"/>
      <c r="C22" s="19"/>
      <c r="D22" s="20"/>
      <c r="E22" s="19"/>
    </row>
    <row r="23" spans="1:5" x14ac:dyDescent="0.2">
      <c r="A23" s="4">
        <v>659</v>
      </c>
      <c r="B23" s="4">
        <v>15000</v>
      </c>
      <c r="C23" s="4" t="s">
        <v>7</v>
      </c>
      <c r="D23" s="9">
        <f>IF(D10="Y",ROUND(0.05*D4,0),0)</f>
        <v>0</v>
      </c>
      <c r="E23" s="4" t="s">
        <v>5</v>
      </c>
    </row>
    <row r="24" spans="1:5" x14ac:dyDescent="0.2">
      <c r="A24" s="19"/>
      <c r="B24" s="19"/>
      <c r="C24" s="19"/>
      <c r="D24" s="20"/>
      <c r="E24" s="19"/>
    </row>
    <row r="25" spans="1:5" x14ac:dyDescent="0.2">
      <c r="A25" s="4">
        <v>659</v>
      </c>
      <c r="B25" s="4">
        <v>20000</v>
      </c>
      <c r="C25" s="4" t="s">
        <v>8</v>
      </c>
      <c r="D25" s="9">
        <f>ROUND(((D4/7410)+(D23/11110)),2)</f>
        <v>0.05</v>
      </c>
      <c r="E25" s="4" t="s">
        <v>9</v>
      </c>
    </row>
    <row r="26" spans="1:5" x14ac:dyDescent="0.2">
      <c r="A26" s="19"/>
      <c r="B26" s="19"/>
      <c r="C26" s="19"/>
      <c r="D26" s="20"/>
      <c r="E26" s="19"/>
    </row>
    <row r="27" spans="1:5" x14ac:dyDescent="0.2">
      <c r="A27" s="4">
        <v>659</v>
      </c>
      <c r="B27" s="4">
        <v>31000</v>
      </c>
      <c r="C27" s="4" t="s">
        <v>10</v>
      </c>
      <c r="D27" s="9">
        <f>ROUND(D4/4840,2)</f>
        <v>0.08</v>
      </c>
      <c r="E27" s="4" t="s">
        <v>11</v>
      </c>
    </row>
    <row r="28" spans="1:5" x14ac:dyDescent="0.2">
      <c r="A28" s="19"/>
      <c r="B28" s="19"/>
      <c r="C28" s="19"/>
      <c r="D28" s="20"/>
      <c r="E28" s="19"/>
    </row>
    <row r="29" spans="1:5" x14ac:dyDescent="0.2">
      <c r="A29" s="4">
        <v>659</v>
      </c>
      <c r="B29" s="4">
        <v>35000</v>
      </c>
      <c r="C29" s="4" t="s">
        <v>12</v>
      </c>
      <c r="D29" s="9">
        <f>ROUND(((2*D4*0.0027)+(D23*0.0027)),0)</f>
        <v>2</v>
      </c>
      <c r="E29" s="4" t="s">
        <v>13</v>
      </c>
    </row>
    <row r="30" spans="1:5" x14ac:dyDescent="0.2">
      <c r="A30" s="19"/>
      <c r="B30" s="19"/>
      <c r="C30" s="19"/>
      <c r="D30" s="20"/>
      <c r="E30" s="19"/>
    </row>
    <row r="31" spans="1:5" ht="13.5" thickBot="1" x14ac:dyDescent="0.25">
      <c r="A31" s="5">
        <v>659</v>
      </c>
      <c r="B31" s="5">
        <v>40000</v>
      </c>
      <c r="C31" s="5" t="s">
        <v>14</v>
      </c>
      <c r="D31" s="10">
        <f>IF(D12&gt;1,ROUND(0.009*0.25*D4,0),0)</f>
        <v>0</v>
      </c>
      <c r="E31" s="5" t="s">
        <v>15</v>
      </c>
    </row>
    <row r="33" spans="1:5" ht="25.5" customHeight="1" x14ac:dyDescent="0.2">
      <c r="A33" s="26" t="s">
        <v>34</v>
      </c>
      <c r="B33" s="26"/>
      <c r="C33" s="26"/>
      <c r="D33" s="26"/>
      <c r="E33" s="26"/>
    </row>
    <row r="34" spans="1:5" ht="25.5" customHeight="1" x14ac:dyDescent="0.2">
      <c r="A34" s="26" t="s">
        <v>35</v>
      </c>
      <c r="B34" s="26"/>
      <c r="C34" s="26"/>
      <c r="D34" s="26"/>
      <c r="E34" s="26"/>
    </row>
    <row r="35" spans="1:5" x14ac:dyDescent="0.2">
      <c r="A35" s="26" t="s">
        <v>31</v>
      </c>
      <c r="B35" s="26"/>
      <c r="C35" s="26"/>
      <c r="D35" s="26"/>
      <c r="E35" s="26"/>
    </row>
    <row r="36" spans="1:5" x14ac:dyDescent="0.2">
      <c r="A36" s="27" t="s">
        <v>36</v>
      </c>
      <c r="B36" s="27"/>
      <c r="C36" s="27"/>
      <c r="D36" s="27"/>
      <c r="E36" s="27"/>
    </row>
  </sheetData>
  <mergeCells count="7">
    <mergeCell ref="A36:E36"/>
    <mergeCell ref="A1:E1"/>
    <mergeCell ref="B2:E2"/>
    <mergeCell ref="A13:E13"/>
    <mergeCell ref="A33:E33"/>
    <mergeCell ref="A34:E34"/>
    <mergeCell ref="A35:E35"/>
  </mergeCells>
  <conditionalFormatting sqref="A13">
    <cfRule type="expression" dxfId="1" priority="1" stopIfTrue="1">
      <formula>$I$7&gt;0</formula>
    </cfRule>
  </conditionalFormatting>
  <dataValidations disablePrompts="1" count="1">
    <dataValidation type="list" allowBlank="1" showInputMessage="1" showErrorMessage="1" sqref="D6 D8 D10" xr:uid="{00000000-0002-0000-0100-000000000000}">
      <formula1>$I$13:$I$15</formula1>
    </dataValidation>
  </dataValidations>
  <pageMargins left="0.75" right="0.75" top="1" bottom="1" header="0.5" footer="0.5"/>
  <pageSetup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6"/>
  <sheetViews>
    <sheetView workbookViewId="0">
      <selection activeCell="D5" sqref="D5"/>
    </sheetView>
  </sheetViews>
  <sheetFormatPr defaultRowHeight="12.75" x14ac:dyDescent="0.2"/>
  <cols>
    <col min="2" max="2" width="9" bestFit="1" customWidth="1"/>
    <col min="3" max="3" width="38.28515625" bestFit="1" customWidth="1"/>
    <col min="4" max="4" width="15.140625" customWidth="1"/>
    <col min="5" max="5" width="9.42578125" bestFit="1" customWidth="1"/>
    <col min="9" max="9" width="0" hidden="1" customWidth="1"/>
  </cols>
  <sheetData>
    <row r="1" spans="1:9" s="1" customFormat="1" ht="23.25" x14ac:dyDescent="0.35">
      <c r="A1" s="28" t="s">
        <v>16</v>
      </c>
      <c r="B1" s="28"/>
      <c r="C1" s="28"/>
      <c r="D1" s="28"/>
      <c r="E1" s="28"/>
    </row>
    <row r="2" spans="1:9" s="1" customFormat="1" ht="23.25" x14ac:dyDescent="0.35">
      <c r="A2" s="2" t="s">
        <v>23</v>
      </c>
      <c r="B2" s="29" t="s">
        <v>32</v>
      </c>
      <c r="C2" s="29"/>
      <c r="D2" s="29"/>
      <c r="E2" s="29"/>
    </row>
    <row r="3" spans="1:9" ht="13.5" thickBot="1" x14ac:dyDescent="0.25"/>
    <row r="4" spans="1:9" ht="13.5" thickBot="1" x14ac:dyDescent="0.25">
      <c r="C4" s="13" t="s">
        <v>17</v>
      </c>
      <c r="D4" s="25">
        <f>(8213.52-3423.06)/9</f>
        <v>532.27333333333343</v>
      </c>
      <c r="E4" s="14" t="s">
        <v>5</v>
      </c>
    </row>
    <row r="5" spans="1:9" ht="13.5" thickBot="1" x14ac:dyDescent="0.25">
      <c r="C5" s="15"/>
      <c r="D5" s="22"/>
      <c r="E5" s="16"/>
    </row>
    <row r="6" spans="1:9" ht="13.5" thickBot="1" x14ac:dyDescent="0.25">
      <c r="C6" s="13" t="s">
        <v>18</v>
      </c>
      <c r="D6" s="21" t="s">
        <v>38</v>
      </c>
      <c r="E6" s="14" t="s">
        <v>19</v>
      </c>
    </row>
    <row r="7" spans="1:9" ht="13.5" thickBot="1" x14ac:dyDescent="0.25">
      <c r="C7" s="15"/>
      <c r="D7" s="22"/>
      <c r="E7" s="16"/>
      <c r="I7">
        <f>IF(OR(D4=0,D6=0,D8=0,D10=0,D12=0),1,M7)</f>
        <v>0</v>
      </c>
    </row>
    <row r="8" spans="1:9" ht="13.5" thickBot="1" x14ac:dyDescent="0.25">
      <c r="C8" s="13" t="s">
        <v>20</v>
      </c>
      <c r="D8" s="21" t="s">
        <v>37</v>
      </c>
      <c r="E8" s="14" t="s">
        <v>19</v>
      </c>
    </row>
    <row r="9" spans="1:9" ht="13.5" thickBot="1" x14ac:dyDescent="0.25">
      <c r="C9" s="15"/>
      <c r="D9" s="22"/>
      <c r="E9" s="16"/>
    </row>
    <row r="10" spans="1:9" ht="13.5" thickBot="1" x14ac:dyDescent="0.25">
      <c r="C10" s="13" t="s">
        <v>21</v>
      </c>
      <c r="D10" s="21" t="s">
        <v>38</v>
      </c>
      <c r="E10" s="14" t="s">
        <v>19</v>
      </c>
    </row>
    <row r="11" spans="1:9" ht="13.5" thickBot="1" x14ac:dyDescent="0.25">
      <c r="C11" s="15"/>
      <c r="D11" s="22"/>
      <c r="E11" s="16"/>
    </row>
    <row r="12" spans="1:9" ht="13.5" thickBot="1" x14ac:dyDescent="0.25">
      <c r="C12" s="13" t="s">
        <v>22</v>
      </c>
      <c r="D12" s="21">
        <v>1</v>
      </c>
      <c r="E12" s="14" t="s">
        <v>2</v>
      </c>
    </row>
    <row r="13" spans="1:9" ht="13.5" thickBot="1" x14ac:dyDescent="0.25">
      <c r="A13" s="30" t="str">
        <f>IF(OR(D12=0,D10=0,D8=0,D6=0,D4=0),"*************FILL IN ALL VALUES IN YELLOW BOXES ABOVE!!!!!!!!!!!!!!!**********"," ")</f>
        <v xml:space="preserve"> </v>
      </c>
      <c r="B13" s="30"/>
      <c r="C13" s="30"/>
      <c r="D13" s="30"/>
      <c r="E13" s="30"/>
    </row>
    <row r="14" spans="1:9" ht="13.5" thickBot="1" x14ac:dyDescent="0.25">
      <c r="A14" s="11" t="s">
        <v>30</v>
      </c>
      <c r="B14" s="11" t="s">
        <v>24</v>
      </c>
      <c r="C14" s="11" t="s">
        <v>25</v>
      </c>
      <c r="D14" s="12" t="s">
        <v>33</v>
      </c>
      <c r="E14" s="11" t="s">
        <v>26</v>
      </c>
      <c r="I14" s="23" t="s">
        <v>37</v>
      </c>
    </row>
    <row r="15" spans="1:9" x14ac:dyDescent="0.2">
      <c r="A15" s="3">
        <v>659</v>
      </c>
      <c r="B15" s="6" t="s">
        <v>27</v>
      </c>
      <c r="C15" s="3" t="s">
        <v>0</v>
      </c>
      <c r="D15" s="8">
        <f>IF(D6="Y",(IF(D17&gt;0,IF((ROUNDUP(D17/10000,0)&gt;=2),ROUNDUP(D17/10000,0),2),IF((ROUNDUP(D4/48400,0)&gt;=2),ROUNDUP(D4/48400,0),2))),0)</f>
        <v>0</v>
      </c>
      <c r="E15" s="3" t="s">
        <v>2</v>
      </c>
      <c r="I15" s="23" t="s">
        <v>38</v>
      </c>
    </row>
    <row r="16" spans="1:9" x14ac:dyDescent="0.2">
      <c r="A16" s="17"/>
      <c r="B16" s="17"/>
      <c r="C16" s="17"/>
      <c r="D16" s="18"/>
      <c r="E16" s="17"/>
    </row>
    <row r="17" spans="1:5" x14ac:dyDescent="0.2">
      <c r="A17" s="4">
        <v>659</v>
      </c>
      <c r="B17" s="7" t="s">
        <v>28</v>
      </c>
      <c r="C17" s="4" t="s">
        <v>1</v>
      </c>
      <c r="D17" s="9">
        <f>IF(D8="Y",ROUND(D4*111/1000,0),0)</f>
        <v>59</v>
      </c>
      <c r="E17" s="4" t="s">
        <v>3</v>
      </c>
    </row>
    <row r="18" spans="1:5" x14ac:dyDescent="0.2">
      <c r="A18" s="19"/>
      <c r="B18" s="19"/>
      <c r="C18" s="19"/>
      <c r="D18" s="20"/>
      <c r="E18" s="19"/>
    </row>
    <row r="19" spans="1:5" x14ac:dyDescent="0.2">
      <c r="A19" s="4">
        <v>659</v>
      </c>
      <c r="B19" s="7" t="s">
        <v>29</v>
      </c>
      <c r="C19" s="4" t="s">
        <v>4</v>
      </c>
      <c r="D19" s="24">
        <f>D4</f>
        <v>532.27333333333343</v>
      </c>
      <c r="E19" s="4" t="s">
        <v>5</v>
      </c>
    </row>
    <row r="20" spans="1:5" x14ac:dyDescent="0.2">
      <c r="A20" s="19"/>
      <c r="B20" s="19"/>
      <c r="C20" s="19"/>
      <c r="D20" s="20"/>
      <c r="E20" s="19"/>
    </row>
    <row r="21" spans="1:5" x14ac:dyDescent="0.2">
      <c r="A21" s="4">
        <v>659</v>
      </c>
      <c r="B21" s="4">
        <v>14000</v>
      </c>
      <c r="C21" s="4" t="s">
        <v>6</v>
      </c>
      <c r="D21" s="9">
        <f>ROUND(0.05*D4,0)</f>
        <v>27</v>
      </c>
      <c r="E21" s="4" t="s">
        <v>5</v>
      </c>
    </row>
    <row r="22" spans="1:5" x14ac:dyDescent="0.2">
      <c r="A22" s="19"/>
      <c r="B22" s="19"/>
      <c r="C22" s="19"/>
      <c r="D22" s="20"/>
      <c r="E22" s="19"/>
    </row>
    <row r="23" spans="1:5" x14ac:dyDescent="0.2">
      <c r="A23" s="4">
        <v>659</v>
      </c>
      <c r="B23" s="4">
        <v>15000</v>
      </c>
      <c r="C23" s="4" t="s">
        <v>7</v>
      </c>
      <c r="D23" s="9">
        <f>IF(D10="Y",ROUND(0.05*D4,0),0)</f>
        <v>0</v>
      </c>
      <c r="E23" s="4" t="s">
        <v>5</v>
      </c>
    </row>
    <row r="24" spans="1:5" x14ac:dyDescent="0.2">
      <c r="A24" s="19"/>
      <c r="B24" s="19"/>
      <c r="C24" s="19"/>
      <c r="D24" s="20"/>
      <c r="E24" s="19"/>
    </row>
    <row r="25" spans="1:5" x14ac:dyDescent="0.2">
      <c r="A25" s="4">
        <v>659</v>
      </c>
      <c r="B25" s="4">
        <v>20000</v>
      </c>
      <c r="C25" s="4" t="s">
        <v>8</v>
      </c>
      <c r="D25" s="9">
        <f>ROUND(((D4/7410)+(D23/11110)),2)</f>
        <v>7.0000000000000007E-2</v>
      </c>
      <c r="E25" s="4" t="s">
        <v>9</v>
      </c>
    </row>
    <row r="26" spans="1:5" x14ac:dyDescent="0.2">
      <c r="A26" s="19"/>
      <c r="B26" s="19"/>
      <c r="C26" s="19"/>
      <c r="D26" s="20"/>
      <c r="E26" s="19"/>
    </row>
    <row r="27" spans="1:5" x14ac:dyDescent="0.2">
      <c r="A27" s="4">
        <v>659</v>
      </c>
      <c r="B27" s="4">
        <v>31000</v>
      </c>
      <c r="C27" s="4" t="s">
        <v>10</v>
      </c>
      <c r="D27" s="9">
        <f>ROUND(D4/4840,2)</f>
        <v>0.11</v>
      </c>
      <c r="E27" s="4" t="s">
        <v>11</v>
      </c>
    </row>
    <row r="28" spans="1:5" x14ac:dyDescent="0.2">
      <c r="A28" s="19"/>
      <c r="B28" s="19"/>
      <c r="C28" s="19"/>
      <c r="D28" s="20"/>
      <c r="E28" s="19"/>
    </row>
    <row r="29" spans="1:5" x14ac:dyDescent="0.2">
      <c r="A29" s="4">
        <v>659</v>
      </c>
      <c r="B29" s="4">
        <v>35000</v>
      </c>
      <c r="C29" s="4" t="s">
        <v>12</v>
      </c>
      <c r="D29" s="9">
        <f>ROUND(((2*D4*0.0027)+(D23*0.0027)),0)</f>
        <v>3</v>
      </c>
      <c r="E29" s="4" t="s">
        <v>13</v>
      </c>
    </row>
    <row r="30" spans="1:5" x14ac:dyDescent="0.2">
      <c r="A30" s="19"/>
      <c r="B30" s="19"/>
      <c r="C30" s="19"/>
      <c r="D30" s="20"/>
      <c r="E30" s="19"/>
    </row>
    <row r="31" spans="1:5" ht="13.5" thickBot="1" x14ac:dyDescent="0.25">
      <c r="A31" s="5">
        <v>659</v>
      </c>
      <c r="B31" s="5">
        <v>40000</v>
      </c>
      <c r="C31" s="5" t="s">
        <v>14</v>
      </c>
      <c r="D31" s="10">
        <f>IF(D12&gt;1,ROUND(0.009*0.25*D4,0),0)</f>
        <v>0</v>
      </c>
      <c r="E31" s="5" t="s">
        <v>15</v>
      </c>
    </row>
    <row r="33" spans="1:5" ht="25.5" customHeight="1" x14ac:dyDescent="0.2">
      <c r="A33" s="26" t="s">
        <v>34</v>
      </c>
      <c r="B33" s="26"/>
      <c r="C33" s="26"/>
      <c r="D33" s="26"/>
      <c r="E33" s="26"/>
    </row>
    <row r="34" spans="1:5" ht="25.5" customHeight="1" x14ac:dyDescent="0.2">
      <c r="A34" s="26" t="s">
        <v>35</v>
      </c>
      <c r="B34" s="26"/>
      <c r="C34" s="26"/>
      <c r="D34" s="26"/>
      <c r="E34" s="26"/>
    </row>
    <row r="35" spans="1:5" x14ac:dyDescent="0.2">
      <c r="A35" s="26" t="s">
        <v>31</v>
      </c>
      <c r="B35" s="26"/>
      <c r="C35" s="26"/>
      <c r="D35" s="26"/>
      <c r="E35" s="26"/>
    </row>
    <row r="36" spans="1:5" x14ac:dyDescent="0.2">
      <c r="A36" s="27" t="s">
        <v>36</v>
      </c>
      <c r="B36" s="27"/>
      <c r="C36" s="27"/>
      <c r="D36" s="27"/>
      <c r="E36" s="27"/>
    </row>
  </sheetData>
  <mergeCells count="7">
    <mergeCell ref="A36:E36"/>
    <mergeCell ref="A1:E1"/>
    <mergeCell ref="B2:E2"/>
    <mergeCell ref="A13:E13"/>
    <mergeCell ref="A33:E33"/>
    <mergeCell ref="A34:E34"/>
    <mergeCell ref="A35:E35"/>
  </mergeCells>
  <conditionalFormatting sqref="A13">
    <cfRule type="expression" dxfId="0" priority="1" stopIfTrue="1">
      <formula>$I$7&gt;0</formula>
    </cfRule>
  </conditionalFormatting>
  <dataValidations count="1">
    <dataValidation type="list" allowBlank="1" showInputMessage="1" showErrorMessage="1" sqref="D6 D8 D10" xr:uid="{00000000-0002-0000-0200-000000000000}">
      <formula1>$I$13:$I$15</formula1>
    </dataValidation>
  </dataValidations>
  <pageMargins left="0.75" right="0.75" top="1" bottom="1" header="0.5" footer="0.5"/>
  <pageSetup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ATB-45</vt:lpstr>
      <vt:lpstr>ATB-193</vt:lpstr>
      <vt:lpstr>TRU-193</vt:lpstr>
      <vt:lpstr>Sheet2</vt:lpstr>
      <vt:lpstr>Sheet3</vt:lpstr>
      <vt:lpstr>'ATB-193'!Print_Area</vt:lpstr>
      <vt:lpstr>'ATB-45'!Print_Area</vt:lpstr>
      <vt:lpstr>'TRU-193'!Print_Area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Blocksom</dc:creator>
  <cp:lastModifiedBy>Filicky, Nichole</cp:lastModifiedBy>
  <cp:lastPrinted>2008-01-31T15:27:41Z</cp:lastPrinted>
  <dcterms:created xsi:type="dcterms:W3CDTF">2008-01-31T13:02:51Z</dcterms:created>
  <dcterms:modified xsi:type="dcterms:W3CDTF">2025-09-30T12:11:19Z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